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en\Pensioenfonds\"/>
    </mc:Choice>
  </mc:AlternateContent>
  <xr:revisionPtr revIDLastSave="0" documentId="13_ncr:1_{9F000F4C-E6C4-4C3A-BF5C-9D5380076905}" xr6:coauthVersionLast="47" xr6:coauthVersionMax="47" xr10:uidLastSave="{00000000-0000-0000-0000-000000000000}"/>
  <bookViews>
    <workbookView xWindow="-120" yWindow="-120" windowWidth="38640" windowHeight="21240" xr2:uid="{9C40FE0F-F932-4B1A-80C9-550929FC3847}"/>
  </bookViews>
  <sheets>
    <sheet name="vergelijking 2024" sheetId="3" r:id="rId1"/>
  </sheets>
  <definedNames>
    <definedName name="_xlnm.Print_Area" localSheetId="0">'vergelijking 2024'!$A$1:$L$57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3" l="1"/>
  <c r="L40" i="3" s="1"/>
  <c r="J39" i="3"/>
  <c r="L36" i="3"/>
  <c r="J36" i="3"/>
  <c r="J30" i="3"/>
  <c r="L29" i="3"/>
  <c r="J40" i="3" l="1"/>
  <c r="J41" i="3" s="1"/>
  <c r="L41" i="3"/>
  <c r="L48" i="3" l="1"/>
  <c r="L20" i="3" s="1"/>
  <c r="L47" i="3"/>
  <c r="L19" i="3" s="1"/>
  <c r="L44" i="3"/>
  <c r="L12" i="3" s="1"/>
  <c r="J48" i="3"/>
  <c r="J20" i="3" s="1"/>
  <c r="J47" i="3"/>
  <c r="J19" i="3" s="1"/>
  <c r="A23" i="3" s="1"/>
  <c r="J44" i="3"/>
  <c r="J12" i="3" s="1"/>
  <c r="A14" i="3" s="1"/>
  <c r="J21" i="3"/>
  <c r="J49" i="3"/>
  <c r="L21" i="3" l="1"/>
  <c r="L49" i="3" l="1"/>
</calcChain>
</file>

<file path=xl/sharedStrings.xml><?xml version="1.0" encoding="utf-8"?>
<sst xmlns="http://schemas.openxmlformats.org/spreadsheetml/2006/main" count="58" uniqueCount="43">
  <si>
    <t>franchise</t>
  </si>
  <si>
    <t>totaal</t>
  </si>
  <si>
    <t>Vul hier jouw gegevens in</t>
  </si>
  <si>
    <t>max. pensioengevend salaris</t>
  </si>
  <si>
    <t>werknemer</t>
  </si>
  <si>
    <t>werkgever</t>
  </si>
  <si>
    <t>Elk jaar dat je werkt, bouw je een stukje ouderdomspensioen op.</t>
  </si>
  <si>
    <t>Hieronder vind je de pensioenopbouw in 2024 bij jouw huidige salaris en parttime percentage.</t>
  </si>
  <si>
    <t>Hoeveel bedraagt de pensioenpremie?</t>
  </si>
  <si>
    <t>Pensioenopbouw</t>
  </si>
  <si>
    <t>Sportfondsen</t>
  </si>
  <si>
    <t>Recreatie</t>
  </si>
  <si>
    <t>Disclaimer</t>
  </si>
  <si>
    <t>(pensioengevend salaris - franchise)</t>
  </si>
  <si>
    <t>Pensioenpremie</t>
  </si>
  <si>
    <t>De definitieve berekening van de pensioenpremie vind je op je salarisstrook van januari 2024.</t>
  </si>
  <si>
    <t>Hoe is de pensioenopbouw en de premie berekend?</t>
  </si>
  <si>
    <t>(volgens de pensioenregeling)</t>
  </si>
  <si>
    <t>(pensioengrondslag x premie-% werknemer x parttime-%)</t>
  </si>
  <si>
    <t>(pensioengrondslag x premie-% werkgever x parttime-%)</t>
  </si>
  <si>
    <t>(pensioengrondslag x premie-% totaal x parttime-%)</t>
  </si>
  <si>
    <t>(pensioengrondslag x opbouwpercentage x parttime-%)</t>
  </si>
  <si>
    <t xml:space="preserve">jaarsalaris </t>
  </si>
  <si>
    <t xml:space="preserve">pensioengrondslag </t>
  </si>
  <si>
    <t>opbouw levenslang ouderdomspensioen (jaarbedrag)</t>
  </si>
  <si>
    <t xml:space="preserve">pensioengevend salaris </t>
  </si>
  <si>
    <t>opbouw ouderdomspensioen</t>
  </si>
  <si>
    <t>Variabelen pensioenregeling</t>
  </si>
  <si>
    <t>Berekening</t>
  </si>
  <si>
    <t>Hoeveel bedraagt jouw pensioenopbouw?</t>
  </si>
  <si>
    <t>(gemaximeerd jaarsalaris)</t>
  </si>
  <si>
    <t>fulltime maandsalaris (in cel J4)</t>
  </si>
  <si>
    <t>parttime percentage (in cel J5)</t>
  </si>
  <si>
    <t>Premie percentages</t>
  </si>
  <si>
    <t>(12 x maandsalaris incl. vakantiegeld)</t>
  </si>
  <si>
    <t>Bereken jouw pensioenopbouw en premie in 2024</t>
  </si>
  <si>
    <t>opbouw percentage</t>
  </si>
  <si>
    <t>Bij Sportfondsen bouw je levenslang ouderdomspensioen op vanaf de leeftijd van 68 jaar en bij Recreatie is dat 67 jaar.</t>
  </si>
  <si>
    <t>Dit rekenmodel is op 30 november 2023 ontworpen op basis van de op dat moment beschikbare informatie over de pensioen-</t>
  </si>
  <si>
    <t>regelingen van 2024. De franchises en de maximum pensioengevende salarissen voor 2024 zijn nog niet definitief bekend.</t>
  </si>
  <si>
    <t>Daarnaast zijn er verschillen in rekenmethodiek die in deze berekening buiten beschouwing zijn gelaten. Zo wordt het</t>
  </si>
  <si>
    <t>het werkelijke SV-loon.</t>
  </si>
  <si>
    <t>pensioengevend salaris bij Sportfondsen berekend op basis van het vaste bruto salaris in januari en bij Recreatie op basis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</si>
</sst>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0.0%"/>
    <numFmt numFmtId="166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2" fillId="0" borderId="0" xfId="0" applyFont="1"/>
    <xf numFmtId="165" fontId="0" fillId="0" borderId="0" xfId="1" applyNumberFormat="1" applyFont="1" applyFill="1"/>
    <xf numFmtId="165" fontId="0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/>
    <xf numFmtId="166" fontId="0" fillId="0" borderId="0" xfId="0" applyNumberFormat="1"/>
    <xf numFmtId="0" fontId="3" fillId="0" borderId="0" xfId="0" applyFont="1"/>
    <xf numFmtId="165" fontId="0" fillId="0" borderId="1" xfId="1" applyNumberFormat="1" applyFont="1" applyBorder="1"/>
    <xf numFmtId="0" fontId="4" fillId="0" borderId="0" xfId="0" applyFont="1"/>
    <xf numFmtId="165" fontId="0" fillId="0" borderId="0" xfId="1" applyNumberFormat="1" applyFont="1" applyBorder="1"/>
    <xf numFmtId="0" fontId="5" fillId="0" borderId="0" xfId="0" applyFont="1"/>
    <xf numFmtId="166" fontId="5" fillId="0" borderId="0" xfId="0" applyNumberFormat="1" applyFont="1"/>
    <xf numFmtId="0" fontId="5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7" fillId="3" borderId="3" xfId="0" applyNumberFormat="1" applyFont="1" applyFill="1" applyBorder="1" applyAlignment="1">
      <alignment horizontal="right"/>
    </xf>
    <xf numFmtId="4" fontId="7" fillId="3" borderId="0" xfId="0" applyNumberFormat="1" applyFont="1" applyFill="1"/>
    <xf numFmtId="4" fontId="7" fillId="3" borderId="1" xfId="0" applyNumberFormat="1" applyFont="1" applyFill="1" applyBorder="1"/>
    <xf numFmtId="0" fontId="6" fillId="3" borderId="0" xfId="0" applyFont="1" applyFill="1"/>
    <xf numFmtId="0" fontId="0" fillId="3" borderId="0" xfId="0" applyFill="1"/>
    <xf numFmtId="4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166" fontId="0" fillId="3" borderId="0" xfId="0" applyNumberFormat="1" applyFill="1"/>
    <xf numFmtId="4" fontId="0" fillId="3" borderId="0" xfId="0" applyNumberFormat="1" applyFill="1"/>
    <xf numFmtId="4" fontId="0" fillId="3" borderId="3" xfId="0" applyNumberFormat="1" applyFill="1" applyBorder="1"/>
    <xf numFmtId="4" fontId="0" fillId="3" borderId="1" xfId="0" applyNumberFormat="1" applyFill="1" applyBorder="1"/>
    <xf numFmtId="4" fontId="0" fillId="2" borderId="2" xfId="0" applyNumberFormat="1" applyFill="1" applyBorder="1" applyAlignment="1" applyProtection="1">
      <alignment horizontal="right"/>
      <protection locked="0"/>
    </xf>
    <xf numFmtId="166" fontId="0" fillId="2" borderId="2" xfId="0" applyNumberFormat="1" applyFill="1" applyBorder="1" applyAlignment="1" applyProtection="1">
      <alignment horizontal="right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1CC73-E3F2-4030-913E-8F01D088B8BA}">
  <sheetPr>
    <pageSetUpPr fitToPage="1"/>
  </sheetPr>
  <dimension ref="A1:L58"/>
  <sheetViews>
    <sheetView showGridLines="0" tabSelected="1" workbookViewId="0"/>
  </sheetViews>
  <sheetFormatPr defaultRowHeight="15" x14ac:dyDescent="0.25"/>
  <cols>
    <col min="1" max="8" width="10.7109375" customWidth="1"/>
    <col min="9" max="9" width="2.7109375" customWidth="1"/>
    <col min="10" max="10" width="13.7109375" customWidth="1"/>
    <col min="11" max="11" width="2.7109375" customWidth="1"/>
    <col min="12" max="12" width="13.7109375" customWidth="1"/>
  </cols>
  <sheetData>
    <row r="1" spans="1:12" ht="21" x14ac:dyDescent="0.35">
      <c r="A1" s="8" t="s">
        <v>35</v>
      </c>
    </row>
    <row r="2" spans="1:12" x14ac:dyDescent="0.25">
      <c r="A2" s="2"/>
    </row>
    <row r="3" spans="1:12" x14ac:dyDescent="0.25">
      <c r="A3" s="2" t="s">
        <v>2</v>
      </c>
    </row>
    <row r="4" spans="1:12" x14ac:dyDescent="0.25">
      <c r="A4" t="s">
        <v>31</v>
      </c>
      <c r="D4" s="1"/>
      <c r="J4" s="28">
        <v>2500</v>
      </c>
    </row>
    <row r="5" spans="1:12" x14ac:dyDescent="0.25">
      <c r="A5" t="s">
        <v>32</v>
      </c>
      <c r="D5" s="7"/>
      <c r="J5" s="29">
        <v>1</v>
      </c>
    </row>
    <row r="7" spans="1:12" x14ac:dyDescent="0.25">
      <c r="A7" s="2" t="s">
        <v>29</v>
      </c>
    </row>
    <row r="8" spans="1:12" x14ac:dyDescent="0.25">
      <c r="A8" t="s">
        <v>6</v>
      </c>
    </row>
    <row r="9" spans="1:12" x14ac:dyDescent="0.25">
      <c r="A9" t="s">
        <v>7</v>
      </c>
    </row>
    <row r="11" spans="1:12" x14ac:dyDescent="0.25">
      <c r="A11" s="2"/>
      <c r="J11" s="14" t="s">
        <v>10</v>
      </c>
      <c r="K11" s="14"/>
      <c r="L11" s="14" t="s">
        <v>11</v>
      </c>
    </row>
    <row r="12" spans="1:12" ht="15.75" thickBot="1" x14ac:dyDescent="0.3">
      <c r="A12" t="s">
        <v>24</v>
      </c>
      <c r="J12" s="17">
        <f>J44</f>
        <v>276.41316000000006</v>
      </c>
      <c r="K12" s="16"/>
      <c r="L12" s="17">
        <f>L44</f>
        <v>293.79866480000004</v>
      </c>
    </row>
    <row r="13" spans="1:12" ht="15.75" thickTop="1" x14ac:dyDescent="0.25">
      <c r="J13" s="15"/>
      <c r="K13" s="16"/>
      <c r="L13" s="15"/>
    </row>
    <row r="14" spans="1:12" x14ac:dyDescent="0.25">
      <c r="A14" s="20" t="str">
        <f>CONCATENATE("Bij Sportfondsen bouw je in 2024 EUR ",TEXT(ROUND(ABS(J12-L12),2),"#.##0,00"),IF((J12-L12)&lt;0," minder "," meer "),"ouderdomspensioen per jaar op.")</f>
        <v>Bij Sportfondsen bouw je in 2024 EUR 17,39 minder ouderdomspensioen per jaar op.</v>
      </c>
      <c r="B14" s="21"/>
      <c r="C14" s="21"/>
      <c r="D14" s="21"/>
      <c r="E14" s="21"/>
      <c r="F14" s="21"/>
      <c r="G14" s="21"/>
      <c r="H14" s="21"/>
      <c r="I14" s="21"/>
      <c r="J14" s="22"/>
      <c r="K14" s="23"/>
      <c r="L14" s="22"/>
    </row>
    <row r="15" spans="1:12" x14ac:dyDescent="0.25">
      <c r="A15" s="20" t="s">
        <v>37</v>
      </c>
      <c r="B15" s="21"/>
      <c r="C15" s="21"/>
      <c r="D15" s="21"/>
      <c r="E15" s="21"/>
      <c r="F15" s="21"/>
      <c r="G15" s="21"/>
      <c r="H15" s="21"/>
      <c r="I15" s="21"/>
      <c r="J15" s="22"/>
      <c r="K15" s="23"/>
      <c r="L15" s="22"/>
    </row>
    <row r="16" spans="1:12" x14ac:dyDescent="0.25">
      <c r="F16" s="1"/>
    </row>
    <row r="17" spans="1:12" x14ac:dyDescent="0.25">
      <c r="A17" s="2" t="s">
        <v>8</v>
      </c>
      <c r="D17" s="7"/>
    </row>
    <row r="18" spans="1:12" x14ac:dyDescent="0.25">
      <c r="A18" s="2"/>
      <c r="D18" s="7"/>
      <c r="J18" s="14" t="s">
        <v>10</v>
      </c>
      <c r="K18" s="14"/>
      <c r="L18" s="14" t="s">
        <v>11</v>
      </c>
    </row>
    <row r="19" spans="1:12" x14ac:dyDescent="0.25">
      <c r="A19" t="s">
        <v>4</v>
      </c>
      <c r="D19" s="7"/>
      <c r="J19" s="18">
        <f>J47</f>
        <v>1778.8200000000004</v>
      </c>
      <c r="L19" s="18">
        <f>L47</f>
        <v>2011.5612100000003</v>
      </c>
    </row>
    <row r="20" spans="1:12" x14ac:dyDescent="0.25">
      <c r="A20" t="s">
        <v>5</v>
      </c>
      <c r="D20" s="7"/>
      <c r="J20" s="18">
        <f>J48</f>
        <v>1778.8200000000004</v>
      </c>
      <c r="L20" s="18">
        <f>L48</f>
        <v>2011.5612100000003</v>
      </c>
    </row>
    <row r="21" spans="1:12" ht="15.75" thickBot="1" x14ac:dyDescent="0.3">
      <c r="A21" t="s">
        <v>1</v>
      </c>
      <c r="D21" s="7"/>
      <c r="J21" s="19">
        <f>SUM(J19:J20)</f>
        <v>3557.6400000000008</v>
      </c>
      <c r="L21" s="19">
        <f>SUM(L19:L20)</f>
        <v>4023.1224200000006</v>
      </c>
    </row>
    <row r="22" spans="1:12" ht="15.75" thickTop="1" x14ac:dyDescent="0.25">
      <c r="D22" s="7"/>
      <c r="J22" s="1"/>
      <c r="L22" s="1"/>
    </row>
    <row r="23" spans="1:12" x14ac:dyDescent="0.25">
      <c r="A23" s="20" t="str">
        <f>CONCATENATE("Bij Sportfondsen betaal je als werknemer in 2024 EUR ",TEXT(ROUND(ABS(J19-L19),2),"#.##0,00"),IF((J19-L19)&lt;0," minder "," meer "),"premie per jaar.")</f>
        <v>Bij Sportfondsen betaal je als werknemer in 2024 EUR 232,74 minder premie per jaar.</v>
      </c>
      <c r="B23" s="21"/>
      <c r="C23" s="21"/>
      <c r="D23" s="24"/>
      <c r="E23" s="21"/>
      <c r="F23" s="21"/>
      <c r="G23" s="21"/>
      <c r="H23" s="21"/>
      <c r="I23" s="21"/>
      <c r="J23" s="25"/>
      <c r="K23" s="21"/>
      <c r="L23" s="25"/>
    </row>
    <row r="24" spans="1:12" x14ac:dyDescent="0.25">
      <c r="D24" s="7"/>
    </row>
    <row r="25" spans="1:12" x14ac:dyDescent="0.25">
      <c r="A25" s="2" t="s">
        <v>16</v>
      </c>
      <c r="D25" s="7"/>
    </row>
    <row r="26" spans="1:12" x14ac:dyDescent="0.25">
      <c r="A26" s="2"/>
      <c r="D26" s="7"/>
    </row>
    <row r="27" spans="1:12" x14ac:dyDescent="0.25">
      <c r="A27" s="12"/>
      <c r="B27" s="10"/>
      <c r="C27" s="10"/>
      <c r="D27" s="13"/>
      <c r="E27" s="10"/>
      <c r="F27" s="10"/>
      <c r="G27" s="10"/>
      <c r="H27" s="10"/>
      <c r="I27" s="10"/>
      <c r="J27" s="14" t="s">
        <v>10</v>
      </c>
      <c r="K27" s="14"/>
      <c r="L27" s="14" t="s">
        <v>11</v>
      </c>
    </row>
    <row r="28" spans="1:12" x14ac:dyDescent="0.25">
      <c r="A28" s="12" t="s">
        <v>27</v>
      </c>
      <c r="J28" s="16"/>
      <c r="K28" s="16"/>
      <c r="L28" s="16"/>
    </row>
    <row r="29" spans="1:12" x14ac:dyDescent="0.25">
      <c r="A29" t="s">
        <v>0</v>
      </c>
      <c r="D29" s="7" t="s">
        <v>17</v>
      </c>
      <c r="J29" s="1">
        <v>16932</v>
      </c>
      <c r="L29" s="1">
        <f>13033*1.07</f>
        <v>13945.310000000001</v>
      </c>
    </row>
    <row r="30" spans="1:12" x14ac:dyDescent="0.25">
      <c r="A30" t="s">
        <v>3</v>
      </c>
      <c r="D30" s="7" t="s">
        <v>17</v>
      </c>
      <c r="J30" s="1">
        <f>128810*1.07</f>
        <v>137826.70000000001</v>
      </c>
      <c r="L30" s="1">
        <v>71624</v>
      </c>
    </row>
    <row r="31" spans="1:12" x14ac:dyDescent="0.25">
      <c r="A31" t="s">
        <v>36</v>
      </c>
      <c r="D31" s="7" t="s">
        <v>17</v>
      </c>
      <c r="J31" s="5">
        <v>1.787E-2</v>
      </c>
      <c r="L31" s="6">
        <v>1.592E-2</v>
      </c>
    </row>
    <row r="32" spans="1:12" x14ac:dyDescent="0.25">
      <c r="D32" s="7"/>
      <c r="J32" s="5"/>
      <c r="L32" s="6"/>
    </row>
    <row r="33" spans="1:12" x14ac:dyDescent="0.25">
      <c r="A33" s="10" t="s">
        <v>33</v>
      </c>
      <c r="D33" s="7"/>
      <c r="J33" s="3"/>
      <c r="L33" s="4"/>
    </row>
    <row r="34" spans="1:12" x14ac:dyDescent="0.25">
      <c r="A34" t="s">
        <v>4</v>
      </c>
      <c r="D34" s="7" t="s">
        <v>17</v>
      </c>
      <c r="J34" s="4">
        <v>0.115</v>
      </c>
      <c r="K34" s="11"/>
      <c r="L34" s="4">
        <v>0.109</v>
      </c>
    </row>
    <row r="35" spans="1:12" x14ac:dyDescent="0.25">
      <c r="A35" t="s">
        <v>5</v>
      </c>
      <c r="D35" s="7" t="s">
        <v>17</v>
      </c>
      <c r="J35" s="4">
        <v>0.115</v>
      </c>
      <c r="K35" s="11"/>
      <c r="L35" s="4">
        <v>0.109</v>
      </c>
    </row>
    <row r="36" spans="1:12" ht="15.75" thickBot="1" x14ac:dyDescent="0.3">
      <c r="A36" t="s">
        <v>1</v>
      </c>
      <c r="D36" s="7" t="s">
        <v>17</v>
      </c>
      <c r="J36" s="9">
        <f>SUM(J34:J35)</f>
        <v>0.23</v>
      </c>
      <c r="K36" s="11"/>
      <c r="L36" s="9">
        <f>SUM(L34:L35)</f>
        <v>0.218</v>
      </c>
    </row>
    <row r="37" spans="1:12" ht="15.75" thickTop="1" x14ac:dyDescent="0.25">
      <c r="D37" s="7"/>
      <c r="J37" s="11"/>
      <c r="K37" s="11"/>
      <c r="L37" s="11"/>
    </row>
    <row r="38" spans="1:12" x14ac:dyDescent="0.25">
      <c r="A38" s="12" t="s">
        <v>28</v>
      </c>
      <c r="D38" s="7"/>
      <c r="J38" s="11"/>
      <c r="K38" s="11"/>
      <c r="L38" s="11"/>
    </row>
    <row r="39" spans="1:12" x14ac:dyDescent="0.25">
      <c r="A39" t="s">
        <v>22</v>
      </c>
      <c r="D39" s="7" t="s">
        <v>34</v>
      </c>
      <c r="J39" s="25">
        <f>$J$4*12.96</f>
        <v>32400.000000000004</v>
      </c>
      <c r="K39" s="1"/>
      <c r="L39" s="25">
        <f>$J$4*12.96</f>
        <v>32400.000000000004</v>
      </c>
    </row>
    <row r="40" spans="1:12" x14ac:dyDescent="0.25">
      <c r="A40" t="s">
        <v>25</v>
      </c>
      <c r="D40" s="7" t="s">
        <v>30</v>
      </c>
      <c r="J40" s="25">
        <f>MIN(J39,J30)</f>
        <v>32400.000000000004</v>
      </c>
      <c r="K40" s="1"/>
      <c r="L40" s="25">
        <f>MIN(L39,L30)</f>
        <v>32400.000000000004</v>
      </c>
    </row>
    <row r="41" spans="1:12" x14ac:dyDescent="0.25">
      <c r="A41" t="s">
        <v>23</v>
      </c>
      <c r="D41" t="s">
        <v>13</v>
      </c>
      <c r="J41" s="25">
        <f>MAX(0,J40-J29)</f>
        <v>15468.000000000004</v>
      </c>
      <c r="K41" s="1"/>
      <c r="L41" s="25">
        <f>MAX(0,L40-L29)</f>
        <v>18454.690000000002</v>
      </c>
    </row>
    <row r="42" spans="1:12" x14ac:dyDescent="0.25">
      <c r="D42" s="7"/>
    </row>
    <row r="43" spans="1:12" x14ac:dyDescent="0.25">
      <c r="A43" s="10" t="s">
        <v>9</v>
      </c>
      <c r="D43" s="7"/>
    </row>
    <row r="44" spans="1:12" ht="15.75" thickBot="1" x14ac:dyDescent="0.3">
      <c r="A44" t="s">
        <v>26</v>
      </c>
      <c r="D44" s="7" t="s">
        <v>21</v>
      </c>
      <c r="J44" s="26">
        <f>J41*J31*$J$5</f>
        <v>276.41316000000006</v>
      </c>
      <c r="K44" s="1"/>
      <c r="L44" s="26">
        <f>L41*L31*$J$5</f>
        <v>293.79866480000004</v>
      </c>
    </row>
    <row r="45" spans="1:12" ht="15.75" thickTop="1" x14ac:dyDescent="0.25">
      <c r="D45" s="7"/>
    </row>
    <row r="46" spans="1:12" x14ac:dyDescent="0.25">
      <c r="A46" s="10" t="s">
        <v>14</v>
      </c>
      <c r="D46" s="7"/>
    </row>
    <row r="47" spans="1:12" x14ac:dyDescent="0.25">
      <c r="A47" t="s">
        <v>4</v>
      </c>
      <c r="D47" s="7" t="s">
        <v>18</v>
      </c>
      <c r="J47" s="25">
        <f>J$41*J34*$J$5</f>
        <v>1778.8200000000004</v>
      </c>
      <c r="K47" s="1"/>
      <c r="L47" s="25">
        <f>L$41*L34*$J$5</f>
        <v>2011.5612100000003</v>
      </c>
    </row>
    <row r="48" spans="1:12" x14ac:dyDescent="0.25">
      <c r="A48" t="s">
        <v>5</v>
      </c>
      <c r="D48" s="7" t="s">
        <v>19</v>
      </c>
      <c r="J48" s="25">
        <f>J$41*J35*$J$5</f>
        <v>1778.8200000000004</v>
      </c>
      <c r="K48" s="1"/>
      <c r="L48" s="25">
        <f>L$41*L35*$J$5</f>
        <v>2011.5612100000003</v>
      </c>
    </row>
    <row r="49" spans="1:12" ht="15.75" thickBot="1" x14ac:dyDescent="0.3">
      <c r="A49" t="s">
        <v>1</v>
      </c>
      <c r="D49" s="7" t="s">
        <v>20</v>
      </c>
      <c r="J49" s="27">
        <f>SUM(J47:J48)</f>
        <v>3557.6400000000008</v>
      </c>
      <c r="K49" s="1"/>
      <c r="L49" s="27">
        <f>SUM(L47:L48)</f>
        <v>4023.1224200000006</v>
      </c>
    </row>
    <row r="50" spans="1:12" ht="15.75" thickTop="1" x14ac:dyDescent="0.25">
      <c r="D50" s="7"/>
    </row>
    <row r="51" spans="1:12" x14ac:dyDescent="0.25">
      <c r="A51" s="2" t="s">
        <v>12</v>
      </c>
    </row>
    <row r="52" spans="1:12" x14ac:dyDescent="0.25">
      <c r="A52" t="s">
        <v>38</v>
      </c>
    </row>
    <row r="53" spans="1:12" x14ac:dyDescent="0.25">
      <c r="A53" t="s">
        <v>39</v>
      </c>
    </row>
    <row r="54" spans="1:12" x14ac:dyDescent="0.25">
      <c r="A54" t="s">
        <v>40</v>
      </c>
    </row>
    <row r="55" spans="1:12" x14ac:dyDescent="0.25">
      <c r="A55" t="s">
        <v>42</v>
      </c>
    </row>
    <row r="56" spans="1:12" x14ac:dyDescent="0.25">
      <c r="A56" t="s">
        <v>41</v>
      </c>
    </row>
    <row r="57" spans="1:12" x14ac:dyDescent="0.25">
      <c r="A57" t="s">
        <v>15</v>
      </c>
    </row>
    <row r="58" spans="1:12" x14ac:dyDescent="0.25">
      <c r="A58" s="2"/>
    </row>
  </sheetData>
  <sheetProtection algorithmName="SHA-512" hashValue="Vzx/d+RKAibdg9shK3OqZeLiSvZb9V4+u1WxsrMRILspFgSHPjyO1scSkEYmuOywucFlISXu7+wxkqcOBhD69A==" saltValue="hxNgzLPl3xgcpOvONvMDPA==" spinCount="100000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scale="73" orientation="portrait" horizontalDpi="1200" verticalDpi="1200" r:id="rId1"/>
  <headerFooter>
    <oddFooter>&amp;LStichting Sportfonden Pensioenfonds
30 november 2023&amp;RPagina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vergelijking 2024</vt:lpstr>
      <vt:lpstr>'vergelijking 2024'!Afdrukbereik</vt:lpstr>
    </vt:vector>
  </TitlesOfParts>
  <Company>Sportfondsen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Tromp</dc:creator>
  <cp:lastModifiedBy>Erik Tromp</cp:lastModifiedBy>
  <cp:lastPrinted>2023-12-01T00:21:54Z</cp:lastPrinted>
  <dcterms:created xsi:type="dcterms:W3CDTF">2023-11-01T00:00:17Z</dcterms:created>
  <dcterms:modified xsi:type="dcterms:W3CDTF">2023-12-03T23:38:58Z</dcterms:modified>
</cp:coreProperties>
</file>